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For video" sheetId="1" r:id="rId1"/>
  </sheets>
  <definedNames>
    <definedName name="cent1">'For video'!$C$27:$F$27</definedName>
    <definedName name="cluster1_1">'For video'!$D$83:$F$83</definedName>
    <definedName name="cluster2_1">'For video'!$G$83:$I$83</definedName>
    <definedName name="cluster3_1">'For video'!$J$83:$L$83</definedName>
    <definedName name="start1">'For video'!$D$27:$F$27</definedName>
    <definedName name="start2">'For video'!$D$30:$F$30</definedName>
    <definedName name="start3">'For video'!$D$36:$F$36</definedName>
  </definedNames>
  <calcPr calcId="145621"/>
</workbook>
</file>

<file path=xl/calcChain.xml><?xml version="1.0" encoding="utf-8"?>
<calcChain xmlns="http://schemas.openxmlformats.org/spreadsheetml/2006/main">
  <c r="G61" i="1" l="1"/>
  <c r="C92" i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68" i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45" i="1"/>
  <c r="D46" i="1"/>
  <c r="G46" i="1" s="1"/>
  <c r="H46" i="1" s="1"/>
  <c r="B68" i="1" s="1"/>
  <c r="D47" i="1"/>
  <c r="G47" i="1" s="1"/>
  <c r="H47" i="1" s="1"/>
  <c r="B69" i="1" s="1"/>
  <c r="D48" i="1"/>
  <c r="D49" i="1"/>
  <c r="D50" i="1"/>
  <c r="G50" i="1" s="1"/>
  <c r="H50" i="1" s="1"/>
  <c r="B72" i="1" s="1"/>
  <c r="D51" i="1"/>
  <c r="G51" i="1" s="1"/>
  <c r="H51" i="1" s="1"/>
  <c r="B73" i="1" s="1"/>
  <c r="D52" i="1"/>
  <c r="G52" i="1" s="1"/>
  <c r="H52" i="1" s="1"/>
  <c r="B74" i="1" s="1"/>
  <c r="D53" i="1"/>
  <c r="D54" i="1"/>
  <c r="D55" i="1"/>
  <c r="G55" i="1" s="1"/>
  <c r="H55" i="1" s="1"/>
  <c r="B77" i="1" s="1"/>
  <c r="D56" i="1"/>
  <c r="D57" i="1"/>
  <c r="D58" i="1"/>
  <c r="D59" i="1"/>
  <c r="G59" i="1" s="1"/>
  <c r="H59" i="1" s="1"/>
  <c r="B81" i="1" s="1"/>
  <c r="D45" i="1"/>
  <c r="N50" i="1"/>
  <c r="M49" i="1"/>
  <c r="M50" i="1" s="1"/>
  <c r="N49" i="1"/>
  <c r="L49" i="1"/>
  <c r="L50" i="1" s="1"/>
  <c r="O50" i="1" s="1"/>
  <c r="C46" i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E40" i="1"/>
  <c r="F40" i="1"/>
  <c r="D40" i="1"/>
  <c r="E39" i="1"/>
  <c r="F39" i="1"/>
  <c r="D39" i="1"/>
  <c r="E38" i="1"/>
  <c r="F38" i="1"/>
  <c r="D38" i="1"/>
  <c r="C23" i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L81" i="1" l="1"/>
  <c r="D81" i="1"/>
  <c r="K81" i="1"/>
  <c r="I81" i="1"/>
  <c r="J81" i="1"/>
  <c r="H81" i="1"/>
  <c r="F81" i="1"/>
  <c r="G81" i="1"/>
  <c r="E81" i="1"/>
  <c r="H74" i="1"/>
  <c r="E74" i="1"/>
  <c r="L74" i="1"/>
  <c r="D74" i="1"/>
  <c r="K74" i="1"/>
  <c r="G74" i="1"/>
  <c r="J74" i="1"/>
  <c r="I74" i="1"/>
  <c r="F74" i="1"/>
  <c r="L77" i="1"/>
  <c r="D77" i="1"/>
  <c r="K77" i="1"/>
  <c r="I77" i="1"/>
  <c r="J77" i="1"/>
  <c r="H77" i="1"/>
  <c r="F77" i="1"/>
  <c r="G77" i="1"/>
  <c r="E77" i="1"/>
  <c r="L73" i="1"/>
  <c r="D73" i="1"/>
  <c r="K73" i="1"/>
  <c r="I73" i="1"/>
  <c r="J73" i="1"/>
  <c r="H73" i="1"/>
  <c r="F73" i="1"/>
  <c r="G73" i="1"/>
  <c r="E73" i="1"/>
  <c r="L69" i="1"/>
  <c r="D69" i="1"/>
  <c r="K69" i="1"/>
  <c r="I69" i="1"/>
  <c r="J69" i="1"/>
  <c r="H69" i="1"/>
  <c r="F69" i="1"/>
  <c r="G69" i="1"/>
  <c r="E69" i="1"/>
  <c r="K72" i="1"/>
  <c r="H72" i="1"/>
  <c r="G72" i="1"/>
  <c r="J72" i="1"/>
  <c r="F72" i="1"/>
  <c r="E72" i="1"/>
  <c r="L72" i="1"/>
  <c r="I72" i="1"/>
  <c r="D72" i="1"/>
  <c r="K68" i="1"/>
  <c r="H68" i="1"/>
  <c r="G68" i="1"/>
  <c r="J68" i="1"/>
  <c r="F68" i="1"/>
  <c r="E68" i="1"/>
  <c r="L68" i="1"/>
  <c r="I68" i="1"/>
  <c r="D68" i="1"/>
  <c r="G57" i="1"/>
  <c r="H57" i="1" s="1"/>
  <c r="B79" i="1" s="1"/>
  <c r="G53" i="1"/>
  <c r="H53" i="1" s="1"/>
  <c r="B75" i="1" s="1"/>
  <c r="G49" i="1"/>
  <c r="H49" i="1" s="1"/>
  <c r="B71" i="1" s="1"/>
  <c r="G48" i="1"/>
  <c r="H48" i="1" s="1"/>
  <c r="B70" i="1" s="1"/>
  <c r="G58" i="1"/>
  <c r="H58" i="1" s="1"/>
  <c r="B80" i="1" s="1"/>
  <c r="G54" i="1"/>
  <c r="H54" i="1" s="1"/>
  <c r="B76" i="1" s="1"/>
  <c r="G56" i="1"/>
  <c r="H56" i="1" s="1"/>
  <c r="B78" i="1" s="1"/>
  <c r="G45" i="1"/>
  <c r="H45" i="1" s="1"/>
  <c r="B67" i="1" s="1"/>
  <c r="K76" i="1" l="1"/>
  <c r="H76" i="1"/>
  <c r="G76" i="1"/>
  <c r="J76" i="1"/>
  <c r="F76" i="1"/>
  <c r="E76" i="1"/>
  <c r="L76" i="1"/>
  <c r="I76" i="1"/>
  <c r="D76" i="1"/>
  <c r="J75" i="1"/>
  <c r="F75" i="1"/>
  <c r="I75" i="1"/>
  <c r="G75" i="1"/>
  <c r="E75" i="1"/>
  <c r="L75" i="1"/>
  <c r="H75" i="1"/>
  <c r="D75" i="1"/>
  <c r="K75" i="1"/>
  <c r="K80" i="1"/>
  <c r="H80" i="1"/>
  <c r="G80" i="1"/>
  <c r="J80" i="1"/>
  <c r="F80" i="1"/>
  <c r="E80" i="1"/>
  <c r="L80" i="1"/>
  <c r="I80" i="1"/>
  <c r="D80" i="1"/>
  <c r="J79" i="1"/>
  <c r="F79" i="1"/>
  <c r="I79" i="1"/>
  <c r="G79" i="1"/>
  <c r="E79" i="1"/>
  <c r="L79" i="1"/>
  <c r="H79" i="1"/>
  <c r="D79" i="1"/>
  <c r="K79" i="1"/>
  <c r="J67" i="1"/>
  <c r="F67" i="1"/>
  <c r="I67" i="1"/>
  <c r="G67" i="1"/>
  <c r="E67" i="1"/>
  <c r="L67" i="1"/>
  <c r="H67" i="1"/>
  <c r="D67" i="1"/>
  <c r="K67" i="1"/>
  <c r="H70" i="1"/>
  <c r="E70" i="1"/>
  <c r="L70" i="1"/>
  <c r="D70" i="1"/>
  <c r="K70" i="1"/>
  <c r="G70" i="1"/>
  <c r="J70" i="1"/>
  <c r="I70" i="1"/>
  <c r="F70" i="1"/>
  <c r="H78" i="1"/>
  <c r="E78" i="1"/>
  <c r="L78" i="1"/>
  <c r="D78" i="1"/>
  <c r="K78" i="1"/>
  <c r="G78" i="1"/>
  <c r="J78" i="1"/>
  <c r="I78" i="1"/>
  <c r="F78" i="1"/>
  <c r="J71" i="1"/>
  <c r="F71" i="1"/>
  <c r="F83" i="1" s="1"/>
  <c r="N94" i="1" s="1"/>
  <c r="N95" i="1" s="1"/>
  <c r="N96" i="1" s="1"/>
  <c r="I71" i="1"/>
  <c r="G71" i="1"/>
  <c r="E71" i="1"/>
  <c r="L71" i="1"/>
  <c r="L83" i="1" s="1"/>
  <c r="H71" i="1"/>
  <c r="D71" i="1"/>
  <c r="K71" i="1"/>
  <c r="J83" i="1"/>
  <c r="K58" i="1"/>
  <c r="K57" i="1"/>
  <c r="K56" i="1"/>
  <c r="D83" i="1" l="1"/>
  <c r="G83" i="1"/>
  <c r="H83" i="1"/>
  <c r="I83" i="1"/>
  <c r="K83" i="1"/>
  <c r="F97" i="1" s="1"/>
  <c r="E83" i="1"/>
  <c r="M94" i="1" s="1"/>
  <c r="M95" i="1" s="1"/>
  <c r="M96" i="1" s="1"/>
  <c r="K59" i="1"/>
  <c r="F94" i="1" l="1"/>
  <c r="F98" i="1"/>
  <c r="F102" i="1"/>
  <c r="F91" i="1"/>
  <c r="F99" i="1"/>
  <c r="F103" i="1"/>
  <c r="F105" i="1"/>
  <c r="F95" i="1"/>
  <c r="F92" i="1"/>
  <c r="F96" i="1"/>
  <c r="F100" i="1"/>
  <c r="E91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F104" i="1"/>
  <c r="F93" i="1"/>
  <c r="F101" i="1"/>
  <c r="L94" i="1"/>
  <c r="L95" i="1" s="1"/>
  <c r="L96" i="1" s="1"/>
  <c r="O96" i="1" s="1"/>
  <c r="D93" i="1"/>
  <c r="G93" i="1" s="1"/>
  <c r="H93" i="1" s="1"/>
  <c r="D98" i="1"/>
  <c r="G98" i="1" s="1"/>
  <c r="H98" i="1" s="1"/>
  <c r="D96" i="1"/>
  <c r="G96" i="1" s="1"/>
  <c r="H96" i="1" s="1"/>
  <c r="D94" i="1"/>
  <c r="G94" i="1" s="1"/>
  <c r="H94" i="1" s="1"/>
  <c r="D95" i="1"/>
  <c r="G95" i="1" s="1"/>
  <c r="H95" i="1" s="1"/>
  <c r="D97" i="1"/>
  <c r="G97" i="1" s="1"/>
  <c r="H97" i="1" s="1"/>
  <c r="D99" i="1"/>
  <c r="G99" i="1" s="1"/>
  <c r="H99" i="1" s="1"/>
  <c r="D103" i="1"/>
  <c r="G103" i="1" s="1"/>
  <c r="H103" i="1" s="1"/>
  <c r="D100" i="1"/>
  <c r="G100" i="1" s="1"/>
  <c r="H100" i="1" s="1"/>
  <c r="D104" i="1"/>
  <c r="G104" i="1" s="1"/>
  <c r="H104" i="1" s="1"/>
  <c r="D92" i="1"/>
  <c r="G92" i="1" s="1"/>
  <c r="H92" i="1" s="1"/>
  <c r="D101" i="1"/>
  <c r="G101" i="1" s="1"/>
  <c r="H101" i="1" s="1"/>
  <c r="D105" i="1"/>
  <c r="G105" i="1" s="1"/>
  <c r="H105" i="1" s="1"/>
  <c r="D102" i="1"/>
  <c r="G102" i="1" s="1"/>
  <c r="H102" i="1" s="1"/>
  <c r="D91" i="1"/>
  <c r="G91" i="1" s="1"/>
  <c r="H91" i="1" l="1"/>
  <c r="G107" i="1"/>
  <c r="K103" i="1" l="1"/>
  <c r="K104" i="1"/>
  <c r="K102" i="1"/>
  <c r="K105" i="1" s="1"/>
  <c r="C36" i="1" l="1"/>
</calcChain>
</file>

<file path=xl/sharedStrings.xml><?xml version="1.0" encoding="utf-8"?>
<sst xmlns="http://schemas.openxmlformats.org/spreadsheetml/2006/main" count="87" uniqueCount="39">
  <si>
    <t>How to run cluster analysis in Excel</t>
  </si>
  <si>
    <t>K-means clustering</t>
  </si>
  <si>
    <t>Geoff Fripp</t>
  </si>
  <si>
    <t>Marketing Lecturer, The University of Sydney</t>
  </si>
  <si>
    <t>STEP ONE - Start with your data set</t>
  </si>
  <si>
    <t>Case</t>
  </si>
  <si>
    <t>X</t>
  </si>
  <si>
    <t>Y</t>
  </si>
  <si>
    <t>Z</t>
  </si>
  <si>
    <t>Min</t>
  </si>
  <si>
    <t>Max</t>
  </si>
  <si>
    <t>Median</t>
  </si>
  <si>
    <t>Start1</t>
  </si>
  <si>
    <t>Start2</t>
  </si>
  <si>
    <t>Start3</t>
  </si>
  <si>
    <t>STEP TWO - If two variables, run a visual check with a scatter graph</t>
  </si>
  <si>
    <t>Initial Choice</t>
  </si>
  <si>
    <t>Difference</t>
  </si>
  <si>
    <t>Sqaured</t>
  </si>
  <si>
    <t>Use =SUMXMY2</t>
  </si>
  <si>
    <t>TOTAL</t>
  </si>
  <si>
    <t>Case 1</t>
  </si>
  <si>
    <t>=IF(G45=D45,D$43,IF(G45=E45,E$43,IF(G45=F45,F$43,"")))</t>
  </si>
  <si>
    <t>Check</t>
  </si>
  <si>
    <t>STEP THREE - Work out sum of squares distance and first allocation</t>
  </si>
  <si>
    <t>STEP FOUR - Calculate means of each current cluster</t>
  </si>
  <si>
    <t>Cluster 1</t>
  </si>
  <si>
    <t>Cluster 2</t>
  </si>
  <si>
    <t>Cluster 3</t>
  </si>
  <si>
    <t>Current</t>
  </si>
  <si>
    <t>Mean</t>
  </si>
  <si>
    <t>Set as named new ranges</t>
  </si>
  <si>
    <t>STEP FIVE - Repeat step three - with new cluster means above</t>
  </si>
  <si>
    <t>Revised Choice</t>
  </si>
  <si>
    <t>=IF($B66=1,D22,"")</t>
  </si>
  <si>
    <t>=IF($B66=2,D22,"")</t>
  </si>
  <si>
    <t>=IF($B66=3,D22,"")</t>
  </si>
  <si>
    <t>STEP SIX+ - Repeat steps four and five - until SSE only has minor improvement</t>
  </si>
  <si>
    <t>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</si>
</sst>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i/>
      <sz val="3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7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/>
    <xf numFmtId="0" fontId="0" fillId="3" borderId="0" xfId="0" applyFill="1"/>
    <xf numFmtId="2" fontId="0" fillId="3" borderId="0" xfId="0" applyNumberFormat="1" applyFill="1"/>
    <xf numFmtId="0" fontId="0" fillId="0" borderId="0" xfId="0" applyAlignment="1">
      <alignment horizontal="right" wrapText="1"/>
    </xf>
    <xf numFmtId="43" fontId="0" fillId="0" borderId="0" xfId="1" applyFont="1"/>
    <xf numFmtId="43" fontId="2" fillId="0" borderId="0" xfId="1" applyFont="1"/>
    <xf numFmtId="43" fontId="0" fillId="0" borderId="0" xfId="0" applyNumberFormat="1"/>
    <xf numFmtId="43" fontId="2" fillId="0" borderId="1" xfId="0" applyNumberFormat="1" applyFont="1" applyBorder="1"/>
    <xf numFmtId="0" fontId="8" fillId="0" borderId="0" xfId="0" applyFont="1"/>
    <xf numFmtId="0" fontId="0" fillId="0" borderId="0" xfId="0" quotePrefix="1"/>
    <xf numFmtId="0" fontId="9" fillId="0" borderId="0" xfId="0" applyFont="1"/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43" fontId="0" fillId="0" borderId="0" xfId="1" quotePrefix="1" applyFont="1"/>
    <xf numFmtId="0" fontId="2" fillId="0" borderId="0" xfId="0" applyFont="1"/>
    <xf numFmtId="43" fontId="2" fillId="0" borderId="10" xfId="0" applyNumberFormat="1" applyFont="1" applyBorder="1"/>
    <xf numFmtId="43" fontId="2" fillId="0" borderId="11" xfId="0" applyNumberFormat="1" applyFont="1" applyBorder="1"/>
    <xf numFmtId="43" fontId="2" fillId="0" borderId="12" xfId="0" applyNumberFormat="1" applyFont="1" applyBorder="1"/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43" fontId="0" fillId="0" borderId="5" xfId="1" applyFont="1" applyBorder="1"/>
    <xf numFmtId="43" fontId="0" fillId="0" borderId="0" xfId="1" applyFont="1" applyBorder="1"/>
    <xf numFmtId="43" fontId="0" fillId="0" borderId="6" xfId="1" applyFont="1" applyBorder="1"/>
    <xf numFmtId="0" fontId="0" fillId="0" borderId="0" xfId="0" applyFill="1"/>
    <xf numFmtId="164" fontId="0" fillId="0" borderId="0" xfId="0" applyNumberFormat="1"/>
    <xf numFmtId="43" fontId="0" fillId="0" borderId="0" xfId="0" applyNumberFormat="1" applyAlignment="1">
      <alignment horizontal="right"/>
    </xf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right" wrapText="1"/>
    </xf>
    <xf numFmtId="0" fontId="0" fillId="0" borderId="0" xfId="0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552450</xdr:colOff>
      <xdr:row>19</xdr:row>
      <xdr:rowOff>161925</xdr:rowOff>
    </xdr:from>
    <xdr:to>
      <xdr:col>16</xdr:col>
      <xdr:colOff>174514</xdr:colOff>
      <xdr:row>40</xdr:row>
      <xdr:rowOff>15578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0" y="3371850"/>
          <a:ext cx="4584589" cy="3901778"/>
        </a:xfrm>
        <a:prstGeom prst="rect">
          <a:avLst/>
        </a:prstGeom>
      </xdr:spPr>
    </xdr:pic>
    <xdr:clientData/>
  </xdr:twoCellAnchor>
  <xdr:twoCellAnchor>
    <xdr:from>
      <xdr:col>10</xdr:col>
      <xdr:colOff>504826</xdr:colOff>
      <xdr:row>22</xdr:row>
      <xdr:rowOff>57150</xdr:rowOff>
    </xdr:from>
    <xdr:to>
      <xdr:col>16</xdr:col>
      <xdr:colOff>47625</xdr:colOff>
      <xdr:row>32</xdr:row>
      <xdr:rowOff>133350</xdr:rowOff>
    </xdr:to>
    <xdr:grpSp>
      <xdr:nvGrpSpPr>
        <xdr:cNvPr id="10" name="Group 9"/>
        <xdr:cNvGrpSpPr/>
      </xdr:nvGrpSpPr>
      <xdr:grpSpPr>
        <a:xfrm>
          <a:off x="6829426" y="5600700"/>
          <a:ext cx="3286124" cy="1981200"/>
          <a:chOff x="6591301" y="3886200"/>
          <a:chExt cx="3286124" cy="1981200"/>
        </a:xfrm>
      </xdr:grpSpPr>
      <xdr:grpSp>
        <xdr:nvGrpSpPr>
          <xdr:cNvPr id="9" name="Group 8"/>
          <xdr:cNvGrpSpPr/>
        </xdr:nvGrpSpPr>
        <xdr:grpSpPr>
          <a:xfrm>
            <a:off x="6591301" y="4057650"/>
            <a:ext cx="3286124" cy="1809750"/>
            <a:chOff x="6591301" y="4057650"/>
            <a:chExt cx="3286124" cy="1809750"/>
          </a:xfrm>
        </xdr:grpSpPr>
        <xdr:grpSp>
          <xdr:nvGrpSpPr>
            <xdr:cNvPr id="8" name="Group 7"/>
            <xdr:cNvGrpSpPr/>
          </xdr:nvGrpSpPr>
          <xdr:grpSpPr>
            <a:xfrm>
              <a:off x="7629525" y="4057650"/>
              <a:ext cx="2247900" cy="1809750"/>
              <a:chOff x="10048875" y="4048125"/>
              <a:chExt cx="2247900" cy="1809750"/>
            </a:xfrm>
          </xdr:grpSpPr>
          <xdr:sp macro="" textlink="">
            <xdr:nvSpPr>
              <xdr:cNvPr id="4" name="Oval 3"/>
              <xdr:cNvSpPr/>
            </xdr:nvSpPr>
            <xdr:spPr>
              <a:xfrm>
                <a:off x="10315575" y="4972050"/>
                <a:ext cx="1981200" cy="885825"/>
              </a:xfrm>
              <a:prstGeom prst="ellipse">
                <a:avLst/>
              </a:prstGeom>
              <a:noFill/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AU" sz="1100"/>
              </a:p>
            </xdr:txBody>
          </xdr:sp>
          <xdr:sp macro="" textlink="">
            <xdr:nvSpPr>
              <xdr:cNvPr id="5" name="Oval 4"/>
              <xdr:cNvSpPr/>
            </xdr:nvSpPr>
            <xdr:spPr>
              <a:xfrm>
                <a:off x="10048875" y="4048125"/>
                <a:ext cx="971550" cy="685800"/>
              </a:xfrm>
              <a:prstGeom prst="ellipse">
                <a:avLst/>
              </a:prstGeom>
              <a:noFill/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AU" sz="1100"/>
              </a:p>
            </xdr:txBody>
          </xdr:sp>
        </xdr:grpSp>
        <xdr:sp macro="" textlink="">
          <xdr:nvSpPr>
            <xdr:cNvPr id="6" name="Oval 5"/>
            <xdr:cNvSpPr/>
          </xdr:nvSpPr>
          <xdr:spPr>
            <a:xfrm>
              <a:off x="6591301" y="4371975"/>
              <a:ext cx="1085850" cy="1333500"/>
            </a:xfrm>
            <a:prstGeom prst="ellips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  <xdr:sp macro="" textlink="">
        <xdr:nvSpPr>
          <xdr:cNvPr id="7" name="Oval 6"/>
          <xdr:cNvSpPr/>
        </xdr:nvSpPr>
        <xdr:spPr>
          <a:xfrm>
            <a:off x="8658225" y="3886200"/>
            <a:ext cx="609600" cy="542925"/>
          </a:xfrm>
          <a:prstGeom prst="ellips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AU" sz="1100"/>
          </a:p>
        </xdr:txBody>
      </xdr:sp>
    </xdr:grpSp>
    <xdr:clientData/>
  </xdr:twoCellAnchor>
  <xdr:twoCellAnchor editAs="oneCell">
    <xdr:from>
      <xdr:col>1</xdr:col>
      <xdr:colOff>314325</xdr:colOff>
      <xdr:row>111</xdr:row>
      <xdr:rowOff>28575</xdr:rowOff>
    </xdr:from>
    <xdr:to>
      <xdr:col>8</xdr:col>
      <xdr:colOff>397018</xdr:colOff>
      <xdr:row>131</xdr:row>
      <xdr:rowOff>66632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3925" y="23393400"/>
          <a:ext cx="4578493" cy="3895682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111</xdr:row>
      <xdr:rowOff>0</xdr:rowOff>
    </xdr:from>
    <xdr:to>
      <xdr:col>16</xdr:col>
      <xdr:colOff>231664</xdr:colOff>
      <xdr:row>131</xdr:row>
      <xdr:rowOff>44153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0" y="23364825"/>
          <a:ext cx="4584589" cy="39017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133</xdr:row>
      <xdr:rowOff>0</xdr:rowOff>
    </xdr:from>
    <xdr:to>
      <xdr:col>8</xdr:col>
      <xdr:colOff>88789</xdr:colOff>
      <xdr:row>151</xdr:row>
      <xdr:rowOff>76504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27603450"/>
          <a:ext cx="4584589" cy="3505504"/>
        </a:xfrm>
        <a:prstGeom prst="rect">
          <a:avLst/>
        </a:prstGeom>
      </xdr:spPr>
    </xdr:pic>
    <xdr:clientData/>
  </xdr:twoCellAnchor>
  <xdr:twoCellAnchor editAs="oneCell">
    <xdr:from>
      <xdr:col>8</xdr:col>
      <xdr:colOff>495300</xdr:colOff>
      <xdr:row>134</xdr:row>
      <xdr:rowOff>85725</xdr:rowOff>
    </xdr:from>
    <xdr:to>
      <xdr:col>26</xdr:col>
      <xdr:colOff>190500</xdr:colOff>
      <xdr:row>147</xdr:row>
      <xdr:rowOff>9525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27879675"/>
          <a:ext cx="10753725" cy="2400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28"/>
  <sheetViews>
    <sheetView tabSelected="1" workbookViewId="0">
      <selection activeCell="A2" sqref="A2"/>
    </sheetView>
  </sheetViews>
  <sheetFormatPr defaultRowHeight="15" x14ac:dyDescent="0.25"/>
  <cols>
    <col min="8" max="8" width="12.5703125" bestFit="1" customWidth="1"/>
    <col min="11" max="11" width="10.42578125" bestFit="1" customWidth="1"/>
  </cols>
  <sheetData>
    <row r="2" spans="3:17" ht="15.75" thickBot="1" x14ac:dyDescent="0.3"/>
    <row r="3" spans="3:17" ht="61.5" x14ac:dyDescent="0.9">
      <c r="C3" s="41" t="s">
        <v>0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3"/>
    </row>
    <row r="4" spans="3:17" x14ac:dyDescent="0.25"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 spans="3:17" ht="47.25" thickBot="1" x14ac:dyDescent="0.75">
      <c r="C5" s="50" t="s">
        <v>1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2"/>
    </row>
    <row r="6" spans="3:17" ht="23.25" x14ac:dyDescent="0.35">
      <c r="C6" s="44" t="s">
        <v>2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</row>
    <row r="7" spans="3:17" ht="24" thickBot="1" x14ac:dyDescent="0.4">
      <c r="C7" s="47" t="s">
        <v>3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19" spans="2:9" ht="21" x14ac:dyDescent="0.35">
      <c r="C19" s="7" t="s">
        <v>4</v>
      </c>
      <c r="I19" s="7" t="s">
        <v>15</v>
      </c>
    </row>
    <row r="21" spans="2:9" ht="18.75" x14ac:dyDescent="0.3">
      <c r="C21" s="8" t="s">
        <v>5</v>
      </c>
      <c r="D21" s="8" t="s">
        <v>6</v>
      </c>
      <c r="E21" s="8" t="s">
        <v>7</v>
      </c>
      <c r="F21" s="8" t="s">
        <v>8</v>
      </c>
    </row>
    <row r="22" spans="2:9" x14ac:dyDescent="0.25">
      <c r="C22">
        <v>1</v>
      </c>
      <c r="D22" s="10">
        <v>4.4039999999999999</v>
      </c>
      <c r="E22" s="10">
        <v>4.5709999999999997</v>
      </c>
      <c r="F22" s="10">
        <v>2.2930000000000001</v>
      </c>
    </row>
    <row r="23" spans="2:9" x14ac:dyDescent="0.25">
      <c r="C23">
        <f>1+C22</f>
        <v>2</v>
      </c>
      <c r="D23" s="10">
        <v>3.2450000000000001</v>
      </c>
      <c r="E23" s="10">
        <v>3.915</v>
      </c>
      <c r="F23" s="10">
        <v>2.1720000000000002</v>
      </c>
    </row>
    <row r="24" spans="2:9" x14ac:dyDescent="0.25">
      <c r="C24">
        <f t="shared" ref="C24:C36" si="0">1+C23</f>
        <v>3</v>
      </c>
      <c r="D24" s="10">
        <v>3.1</v>
      </c>
      <c r="E24" s="10">
        <v>4.2469999999999999</v>
      </c>
      <c r="F24" s="10">
        <v>2.395</v>
      </c>
    </row>
    <row r="25" spans="2:9" x14ac:dyDescent="0.25">
      <c r="C25">
        <f t="shared" si="0"/>
        <v>4</v>
      </c>
      <c r="D25" s="10">
        <v>4.8289999999999997</v>
      </c>
      <c r="E25" s="10">
        <v>4.3049999999999997</v>
      </c>
      <c r="F25" s="10">
        <v>2.157</v>
      </c>
    </row>
    <row r="26" spans="2:9" x14ac:dyDescent="0.25">
      <c r="C26">
        <f t="shared" si="0"/>
        <v>5</v>
      </c>
      <c r="D26" s="10">
        <v>3.629</v>
      </c>
      <c r="E26" s="10">
        <v>3.5979999999999999</v>
      </c>
      <c r="F26" s="10">
        <v>1.667</v>
      </c>
    </row>
    <row r="27" spans="2:9" x14ac:dyDescent="0.25">
      <c r="B27" t="s">
        <v>12</v>
      </c>
      <c r="C27" s="11">
        <f t="shared" si="0"/>
        <v>6</v>
      </c>
      <c r="D27" s="12">
        <v>3.2610000000000001</v>
      </c>
      <c r="E27" s="12">
        <v>1.6419999999999999</v>
      </c>
      <c r="F27" s="12">
        <v>1.4810000000000001</v>
      </c>
    </row>
    <row r="28" spans="2:9" x14ac:dyDescent="0.25">
      <c r="C28">
        <f t="shared" si="0"/>
        <v>7</v>
      </c>
      <c r="D28" s="10">
        <v>4.8849999999999998</v>
      </c>
      <c r="E28" s="10">
        <v>1.3260000000000001</v>
      </c>
      <c r="F28" s="10">
        <v>1.036</v>
      </c>
    </row>
    <row r="29" spans="2:9" x14ac:dyDescent="0.25">
      <c r="C29">
        <f t="shared" si="0"/>
        <v>8</v>
      </c>
      <c r="D29" s="10">
        <v>4.5030000000000001</v>
      </c>
      <c r="E29" s="10">
        <v>2.0049999999999999</v>
      </c>
      <c r="F29" s="10">
        <v>1.2789999999999999</v>
      </c>
    </row>
    <row r="30" spans="2:9" x14ac:dyDescent="0.25">
      <c r="B30" t="s">
        <v>13</v>
      </c>
      <c r="C30" s="11">
        <f t="shared" si="0"/>
        <v>9</v>
      </c>
      <c r="D30" s="12">
        <v>4.9859999999999998</v>
      </c>
      <c r="E30" s="12">
        <v>2.4710000000000001</v>
      </c>
      <c r="F30" s="12">
        <v>2.5960000000000001</v>
      </c>
    </row>
    <row r="31" spans="2:9" x14ac:dyDescent="0.25">
      <c r="C31">
        <f t="shared" si="0"/>
        <v>10</v>
      </c>
      <c r="D31" s="10">
        <v>4.1230000000000002</v>
      </c>
      <c r="E31" s="10">
        <v>2.1219999999999999</v>
      </c>
      <c r="F31" s="10">
        <v>1.702</v>
      </c>
    </row>
    <row r="32" spans="2:9" x14ac:dyDescent="0.25">
      <c r="C32">
        <f t="shared" si="0"/>
        <v>11</v>
      </c>
      <c r="D32" s="10">
        <v>2.21</v>
      </c>
      <c r="E32" s="10">
        <v>2.5049999999999999</v>
      </c>
      <c r="F32" s="10">
        <v>4.1710000000000003</v>
      </c>
    </row>
    <row r="33" spans="2:14" x14ac:dyDescent="0.25">
      <c r="C33">
        <f t="shared" si="0"/>
        <v>12</v>
      </c>
      <c r="D33" s="10">
        <v>2.9670000000000001</v>
      </c>
      <c r="E33" s="10">
        <v>4.1029999999999998</v>
      </c>
      <c r="F33" s="10">
        <v>3.9220000000000002</v>
      </c>
    </row>
    <row r="34" spans="2:14" x14ac:dyDescent="0.25">
      <c r="C34">
        <f t="shared" si="0"/>
        <v>13</v>
      </c>
      <c r="D34" s="10">
        <v>2.3959999999999999</v>
      </c>
      <c r="E34" s="10">
        <v>2.4489999999999998</v>
      </c>
      <c r="F34" s="10">
        <v>4.4610000000000003</v>
      </c>
    </row>
    <row r="35" spans="2:14" x14ac:dyDescent="0.25">
      <c r="C35">
        <f t="shared" si="0"/>
        <v>14</v>
      </c>
      <c r="D35" s="10">
        <v>2.1030000000000002</v>
      </c>
      <c r="E35" s="10">
        <v>3.2989999999999999</v>
      </c>
      <c r="F35" s="10">
        <v>4.9020000000000001</v>
      </c>
    </row>
    <row r="36" spans="2:14" x14ac:dyDescent="0.25">
      <c r="B36" t="s">
        <v>14</v>
      </c>
      <c r="C36" s="11">
        <f t="shared" si="0"/>
        <v>15</v>
      </c>
      <c r="D36" s="12">
        <v>1.127</v>
      </c>
      <c r="E36" s="12">
        <v>2.0489999999999999</v>
      </c>
      <c r="F36" s="12">
        <v>3.278</v>
      </c>
    </row>
    <row r="38" spans="2:14" x14ac:dyDescent="0.25">
      <c r="C38" t="s">
        <v>9</v>
      </c>
      <c r="D38" s="10">
        <f>MIN(D22:D36)</f>
        <v>1.127</v>
      </c>
      <c r="E38" s="10">
        <f t="shared" ref="E38:F38" si="1">MIN(E22:E36)</f>
        <v>1.3260000000000001</v>
      </c>
      <c r="F38" s="10">
        <f t="shared" si="1"/>
        <v>1.036</v>
      </c>
    </row>
    <row r="39" spans="2:14" x14ac:dyDescent="0.25">
      <c r="C39" t="s">
        <v>10</v>
      </c>
      <c r="D39" s="10">
        <f>MAX(D22:D36)</f>
        <v>4.9859999999999998</v>
      </c>
      <c r="E39" s="10">
        <f t="shared" ref="E39:F39" si="2">MAX(E22:E36)</f>
        <v>4.5709999999999997</v>
      </c>
      <c r="F39" s="10">
        <f t="shared" si="2"/>
        <v>4.9020000000000001</v>
      </c>
    </row>
    <row r="40" spans="2:14" x14ac:dyDescent="0.25">
      <c r="C40" t="s">
        <v>11</v>
      </c>
      <c r="D40" s="10">
        <f>MEDIAN(D22:D36)</f>
        <v>3.2610000000000001</v>
      </c>
      <c r="E40" s="10">
        <f t="shared" ref="E40:F40" si="3">MEDIAN(E22:E36)</f>
        <v>2.5049999999999999</v>
      </c>
      <c r="F40" s="10">
        <f t="shared" si="3"/>
        <v>2.2930000000000001</v>
      </c>
    </row>
    <row r="42" spans="2:14" ht="21" x14ac:dyDescent="0.35">
      <c r="C42" s="7" t="s">
        <v>24</v>
      </c>
    </row>
    <row r="43" spans="2:14" x14ac:dyDescent="0.25">
      <c r="D43">
        <v>1</v>
      </c>
      <c r="E43">
        <v>2</v>
      </c>
      <c r="F43">
        <v>3</v>
      </c>
    </row>
    <row r="44" spans="2:14" ht="21" x14ac:dyDescent="0.35">
      <c r="C44" s="8" t="s">
        <v>5</v>
      </c>
      <c r="D44" s="9" t="s">
        <v>12</v>
      </c>
      <c r="E44" s="9" t="s">
        <v>13</v>
      </c>
      <c r="F44" s="9" t="s">
        <v>14</v>
      </c>
      <c r="G44" s="9" t="s">
        <v>9</v>
      </c>
      <c r="H44" s="9" t="s">
        <v>16</v>
      </c>
      <c r="K44" s="18" t="s">
        <v>19</v>
      </c>
    </row>
    <row r="45" spans="2:14" x14ac:dyDescent="0.25">
      <c r="C45">
        <v>1</v>
      </c>
      <c r="D45" s="14">
        <f t="shared" ref="D45:D59" si="4">SUMXMY2($D22:$F22,start1)</f>
        <v>10.544833999999998</v>
      </c>
      <c r="E45" s="14">
        <f t="shared" ref="E45:E59" si="5">SUMXMY2($D22:$F22,start2)</f>
        <v>4.840532999999998</v>
      </c>
      <c r="F45" s="14">
        <f t="shared" ref="F45:F59" si="6">SUMXMY2($D22:$F22,start3)</f>
        <v>18.069437999999998</v>
      </c>
      <c r="G45" s="16">
        <f>MIN(D45:F45)</f>
        <v>4.840532999999998</v>
      </c>
      <c r="H45">
        <f>IF(G45=D45,D$43,IF(G45=E45,E$43,IF(G45=F45,F$43,"")))</f>
        <v>2</v>
      </c>
    </row>
    <row r="46" spans="2:14" ht="18.75" x14ac:dyDescent="0.3">
      <c r="C46">
        <f>1+C45</f>
        <v>2</v>
      </c>
      <c r="D46" s="14">
        <f t="shared" si="4"/>
        <v>5.6442660000000009</v>
      </c>
      <c r="E46" s="14">
        <f t="shared" si="5"/>
        <v>5.2959929999999993</v>
      </c>
      <c r="F46" s="14">
        <f t="shared" si="6"/>
        <v>9.191116000000001</v>
      </c>
      <c r="G46" s="16">
        <f t="shared" ref="G46:G59" si="7">MIN(D46:F46)</f>
        <v>5.2959929999999993</v>
      </c>
      <c r="H46">
        <f t="shared" ref="H46:H59" si="8">IF(G46=D46,D$43,IF(G46=E46,E$43,IF(G46=F46,F$43,"")))</f>
        <v>2</v>
      </c>
      <c r="K46" s="8" t="s">
        <v>5</v>
      </c>
      <c r="L46" s="8" t="s">
        <v>6</v>
      </c>
      <c r="M46" s="8" t="s">
        <v>7</v>
      </c>
      <c r="N46" s="8" t="s">
        <v>8</v>
      </c>
    </row>
    <row r="47" spans="2:14" x14ac:dyDescent="0.25">
      <c r="C47">
        <f t="shared" ref="C47:C59" si="9">1+C46</f>
        <v>3</v>
      </c>
      <c r="D47" s="14">
        <f t="shared" si="4"/>
        <v>7.6473420000000001</v>
      </c>
      <c r="E47" s="14">
        <f t="shared" si="5"/>
        <v>6.7515729999999978</v>
      </c>
      <c r="F47" s="14">
        <f t="shared" si="6"/>
        <v>9.503622</v>
      </c>
      <c r="G47" s="16">
        <f t="shared" si="7"/>
        <v>6.7515729999999978</v>
      </c>
      <c r="H47">
        <f t="shared" si="8"/>
        <v>2</v>
      </c>
      <c r="K47">
        <v>1</v>
      </c>
      <c r="L47" s="10">
        <v>4.4039999999999999</v>
      </c>
      <c r="M47" s="10">
        <v>4.5709999999999997</v>
      </c>
      <c r="N47" s="10">
        <v>2.2930000000000001</v>
      </c>
    </row>
    <row r="48" spans="2:14" x14ac:dyDescent="0.25">
      <c r="C48">
        <f t="shared" si="9"/>
        <v>4</v>
      </c>
      <c r="D48" s="14">
        <f t="shared" si="4"/>
        <v>10.007168999999996</v>
      </c>
      <c r="E48" s="14">
        <f t="shared" si="5"/>
        <v>3.5809259999999989</v>
      </c>
      <c r="F48" s="14">
        <f t="shared" si="6"/>
        <v>20.050980999999997</v>
      </c>
      <c r="G48" s="16">
        <f t="shared" si="7"/>
        <v>3.5809259999999989</v>
      </c>
      <c r="H48">
        <f t="shared" si="8"/>
        <v>2</v>
      </c>
      <c r="J48" t="s">
        <v>12</v>
      </c>
      <c r="K48" s="11">
        <v>6</v>
      </c>
      <c r="L48" s="12">
        <v>3.2610000000000001</v>
      </c>
      <c r="M48" s="12">
        <v>1.6419999999999999</v>
      </c>
      <c r="N48" s="12">
        <v>1.4810000000000001</v>
      </c>
    </row>
    <row r="49" spans="3:15" ht="15.75" thickBot="1" x14ac:dyDescent="0.3">
      <c r="C49">
        <f t="shared" si="9"/>
        <v>5</v>
      </c>
      <c r="D49" s="14">
        <f t="shared" si="4"/>
        <v>3.9959560000000001</v>
      </c>
      <c r="E49" s="14">
        <f t="shared" si="5"/>
        <v>3.9746189999999988</v>
      </c>
      <c r="F49" s="14">
        <f t="shared" si="6"/>
        <v>11.254725999999998</v>
      </c>
      <c r="G49" s="16">
        <f t="shared" si="7"/>
        <v>3.9746189999999988</v>
      </c>
      <c r="H49">
        <f t="shared" si="8"/>
        <v>2</v>
      </c>
      <c r="K49" t="s">
        <v>17</v>
      </c>
      <c r="L49" s="10">
        <f>+L47-L48</f>
        <v>1.1429999999999998</v>
      </c>
      <c r="M49" s="10">
        <f t="shared" ref="M49:N49" si="10">+M47-M48</f>
        <v>2.9289999999999998</v>
      </c>
      <c r="N49" s="10">
        <f t="shared" si="10"/>
        <v>0.81200000000000006</v>
      </c>
    </row>
    <row r="50" spans="3:15" ht="15.75" thickBot="1" x14ac:dyDescent="0.3">
      <c r="C50" s="11">
        <f t="shared" si="9"/>
        <v>6</v>
      </c>
      <c r="D50" s="14">
        <f t="shared" si="4"/>
        <v>0</v>
      </c>
      <c r="E50" s="14">
        <f t="shared" si="5"/>
        <v>4.9060909999999991</v>
      </c>
      <c r="F50" s="14">
        <f t="shared" si="6"/>
        <v>7.9488140000000005</v>
      </c>
      <c r="G50" s="16">
        <f t="shared" si="7"/>
        <v>0</v>
      </c>
      <c r="H50">
        <f t="shared" si="8"/>
        <v>1</v>
      </c>
      <c r="K50" t="s">
        <v>18</v>
      </c>
      <c r="L50" s="15">
        <f>+L49^2</f>
        <v>1.3064489999999995</v>
      </c>
      <c r="M50" s="15">
        <f t="shared" ref="M50:N50" si="11">+M49^2</f>
        <v>8.5790409999999984</v>
      </c>
      <c r="N50" s="15">
        <f t="shared" si="11"/>
        <v>0.65934400000000004</v>
      </c>
      <c r="O50" s="17">
        <f>SUM(L50:N50)</f>
        <v>10.544833999999998</v>
      </c>
    </row>
    <row r="51" spans="3:15" x14ac:dyDescent="0.25">
      <c r="C51">
        <f t="shared" si="9"/>
        <v>7</v>
      </c>
      <c r="D51" s="14">
        <f t="shared" si="4"/>
        <v>2.9352569999999987</v>
      </c>
      <c r="E51" s="14">
        <f t="shared" si="5"/>
        <v>3.7548260000000004</v>
      </c>
      <c r="F51" s="14">
        <f t="shared" si="6"/>
        <v>19.671856999999999</v>
      </c>
      <c r="G51" s="16">
        <f t="shared" si="7"/>
        <v>2.9352569999999987</v>
      </c>
      <c r="H51">
        <f t="shared" si="8"/>
        <v>1</v>
      </c>
    </row>
    <row r="52" spans="3:15" x14ac:dyDescent="0.25">
      <c r="C52">
        <f t="shared" si="9"/>
        <v>8</v>
      </c>
      <c r="D52" s="14">
        <f t="shared" si="4"/>
        <v>1.7151370000000001</v>
      </c>
      <c r="E52" s="14">
        <f t="shared" si="5"/>
        <v>2.1849340000000002</v>
      </c>
      <c r="F52" s="14">
        <f t="shared" si="6"/>
        <v>15.395313000000005</v>
      </c>
      <c r="G52" s="16">
        <f t="shared" si="7"/>
        <v>1.7151370000000001</v>
      </c>
      <c r="H52">
        <f t="shared" si="8"/>
        <v>1</v>
      </c>
      <c r="J52" t="s">
        <v>21</v>
      </c>
      <c r="K52" s="19" t="s">
        <v>22</v>
      </c>
    </row>
    <row r="53" spans="3:15" x14ac:dyDescent="0.25">
      <c r="C53" s="11">
        <f t="shared" si="9"/>
        <v>9</v>
      </c>
      <c r="D53" s="14">
        <f t="shared" si="4"/>
        <v>4.9060909999999991</v>
      </c>
      <c r="E53" s="14">
        <f t="shared" si="5"/>
        <v>0</v>
      </c>
      <c r="F53" s="14">
        <f t="shared" si="6"/>
        <v>15.535088999999999</v>
      </c>
      <c r="G53" s="16">
        <f t="shared" si="7"/>
        <v>0</v>
      </c>
      <c r="H53">
        <f t="shared" si="8"/>
        <v>2</v>
      </c>
    </row>
    <row r="54" spans="3:15" x14ac:dyDescent="0.25">
      <c r="C54">
        <f t="shared" si="9"/>
        <v>10</v>
      </c>
      <c r="D54" s="14">
        <f t="shared" si="4"/>
        <v>1.0222850000000001</v>
      </c>
      <c r="E54" s="14">
        <f t="shared" si="5"/>
        <v>1.6658059999999997</v>
      </c>
      <c r="F54" s="14">
        <f t="shared" si="6"/>
        <v>11.465121000000003</v>
      </c>
      <c r="G54" s="16">
        <f t="shared" si="7"/>
        <v>1.0222850000000001</v>
      </c>
      <c r="H54">
        <f t="shared" si="8"/>
        <v>1</v>
      </c>
    </row>
    <row r="55" spans="3:15" x14ac:dyDescent="0.25">
      <c r="C55">
        <f t="shared" si="9"/>
        <v>11</v>
      </c>
      <c r="D55" s="14">
        <f t="shared" si="4"/>
        <v>9.0854700000000026</v>
      </c>
      <c r="E55" s="14">
        <f t="shared" si="5"/>
        <v>10.187957000000001</v>
      </c>
      <c r="F55" s="14">
        <f t="shared" si="6"/>
        <v>2.178274</v>
      </c>
      <c r="G55" s="16">
        <f t="shared" si="7"/>
        <v>2.178274</v>
      </c>
      <c r="H55">
        <f t="shared" si="8"/>
        <v>3</v>
      </c>
      <c r="J55" s="20" t="s">
        <v>23</v>
      </c>
    </row>
    <row r="56" spans="3:15" x14ac:dyDescent="0.25">
      <c r="C56">
        <f t="shared" si="9"/>
        <v>12</v>
      </c>
      <c r="D56" s="14">
        <f t="shared" si="4"/>
        <v>12.101437999999998</v>
      </c>
      <c r="E56" s="14">
        <f t="shared" si="5"/>
        <v>8.4980609999999981</v>
      </c>
      <c r="F56" s="14">
        <f t="shared" si="6"/>
        <v>8.0192519999999998</v>
      </c>
      <c r="G56" s="16">
        <f t="shared" si="7"/>
        <v>8.0192519999999998</v>
      </c>
      <c r="H56">
        <f t="shared" si="8"/>
        <v>3</v>
      </c>
      <c r="J56" s="9" t="s">
        <v>26</v>
      </c>
      <c r="K56">
        <f>COUNTIF(H$45:H$59,1)</f>
        <v>4</v>
      </c>
    </row>
    <row r="57" spans="3:15" x14ac:dyDescent="0.25">
      <c r="C57">
        <f t="shared" si="9"/>
        <v>13</v>
      </c>
      <c r="D57" s="14">
        <f t="shared" si="4"/>
        <v>10.279874000000003</v>
      </c>
      <c r="E57" s="14">
        <f t="shared" si="5"/>
        <v>10.186809</v>
      </c>
      <c r="F57" s="14">
        <f t="shared" si="6"/>
        <v>3.1698500000000003</v>
      </c>
      <c r="G57" s="16">
        <f t="shared" si="7"/>
        <v>3.1698500000000003</v>
      </c>
      <c r="H57">
        <f t="shared" si="8"/>
        <v>3</v>
      </c>
      <c r="J57" s="9" t="s">
        <v>27</v>
      </c>
      <c r="K57">
        <f>COUNTIF(H$45:H$59,2)</f>
        <v>6</v>
      </c>
    </row>
    <row r="58" spans="3:15" x14ac:dyDescent="0.25">
      <c r="C58">
        <f t="shared" si="9"/>
        <v>14</v>
      </c>
      <c r="D58" s="14">
        <f t="shared" si="4"/>
        <v>15.789854000000002</v>
      </c>
      <c r="E58" s="14">
        <f t="shared" si="5"/>
        <v>14.314908999999998</v>
      </c>
      <c r="F58" s="14">
        <f t="shared" si="6"/>
        <v>5.1524520000000003</v>
      </c>
      <c r="G58" s="16">
        <f t="shared" si="7"/>
        <v>5.1524520000000003</v>
      </c>
      <c r="H58">
        <f t="shared" si="8"/>
        <v>3</v>
      </c>
      <c r="J58" s="9" t="s">
        <v>28</v>
      </c>
      <c r="K58">
        <f>COUNTIF(H$45:H$59,3)</f>
        <v>5</v>
      </c>
    </row>
    <row r="59" spans="3:15" x14ac:dyDescent="0.25">
      <c r="C59" s="11">
        <f t="shared" si="9"/>
        <v>15</v>
      </c>
      <c r="D59" s="14">
        <f t="shared" si="4"/>
        <v>7.9488140000000005</v>
      </c>
      <c r="E59" s="14">
        <f t="shared" si="5"/>
        <v>15.535088999999999</v>
      </c>
      <c r="F59" s="14">
        <f t="shared" si="6"/>
        <v>0</v>
      </c>
      <c r="G59" s="16">
        <f t="shared" si="7"/>
        <v>0</v>
      </c>
      <c r="H59">
        <f t="shared" si="8"/>
        <v>3</v>
      </c>
      <c r="J59" s="9" t="s">
        <v>20</v>
      </c>
      <c r="K59">
        <f>SUM(K56:K58)</f>
        <v>15</v>
      </c>
    </row>
    <row r="60" spans="3:15" x14ac:dyDescent="0.25">
      <c r="E60" s="14"/>
    </row>
    <row r="61" spans="3:15" x14ac:dyDescent="0.25">
      <c r="F61" t="s">
        <v>38</v>
      </c>
      <c r="G61" s="37">
        <f>SUM(G45:G60)</f>
        <v>48.636150999999984</v>
      </c>
      <c r="H61" s="36"/>
    </row>
    <row r="63" spans="3:15" ht="21" x14ac:dyDescent="0.35">
      <c r="C63" s="7" t="s">
        <v>25</v>
      </c>
    </row>
    <row r="64" spans="3:15" ht="15.75" thickBot="1" x14ac:dyDescent="0.3"/>
    <row r="65" spans="2:15" ht="19.5" thickBot="1" x14ac:dyDescent="0.35">
      <c r="D65" s="53" t="s">
        <v>26</v>
      </c>
      <c r="E65" s="54"/>
      <c r="F65" s="55"/>
      <c r="G65" s="53" t="s">
        <v>27</v>
      </c>
      <c r="H65" s="54"/>
      <c r="I65" s="55"/>
      <c r="J65" s="56" t="s">
        <v>28</v>
      </c>
      <c r="K65" s="57"/>
      <c r="L65" s="58"/>
    </row>
    <row r="66" spans="2:15" ht="19.5" thickBot="1" x14ac:dyDescent="0.35">
      <c r="B66" t="s">
        <v>29</v>
      </c>
      <c r="C66" s="8" t="s">
        <v>5</v>
      </c>
      <c r="D66" s="21" t="s">
        <v>6</v>
      </c>
      <c r="E66" s="22" t="s">
        <v>7</v>
      </c>
      <c r="F66" s="23" t="s">
        <v>8</v>
      </c>
      <c r="G66" s="22" t="s">
        <v>6</v>
      </c>
      <c r="H66" s="22" t="s">
        <v>7</v>
      </c>
      <c r="I66" s="22" t="s">
        <v>8</v>
      </c>
      <c r="J66" s="29" t="s">
        <v>6</v>
      </c>
      <c r="K66" s="30" t="s">
        <v>7</v>
      </c>
      <c r="L66" s="31" t="s">
        <v>8</v>
      </c>
    </row>
    <row r="67" spans="2:15" x14ac:dyDescent="0.25">
      <c r="B67">
        <f t="shared" ref="B67:B81" si="12">+H45</f>
        <v>2</v>
      </c>
      <c r="C67">
        <v>1</v>
      </c>
      <c r="D67" s="32" t="str">
        <f>IF($B67=1,D22,"")</f>
        <v/>
      </c>
      <c r="E67" s="33" t="str">
        <f t="shared" ref="E67:F67" si="13">IF($B67=1,E22,"")</f>
        <v/>
      </c>
      <c r="F67" s="34" t="str">
        <f t="shared" si="13"/>
        <v/>
      </c>
      <c r="G67" s="14">
        <f t="shared" ref="G67:G81" si="14">IF($B67=2,D22,"")</f>
        <v>4.4039999999999999</v>
      </c>
      <c r="H67" s="14">
        <f t="shared" ref="H67:I67" si="15">IF($B67=2,E22,"")</f>
        <v>4.5709999999999997</v>
      </c>
      <c r="I67" s="14">
        <f t="shared" si="15"/>
        <v>2.2930000000000001</v>
      </c>
      <c r="J67" s="32" t="str">
        <f t="shared" ref="J67:J81" si="16">IF($B67=3,D22,"")</f>
        <v/>
      </c>
      <c r="K67" s="33" t="str">
        <f t="shared" ref="K67:L67" si="17">IF($B67=3,E22,"")</f>
        <v/>
      </c>
      <c r="L67" s="34" t="str">
        <f t="shared" si="17"/>
        <v/>
      </c>
      <c r="N67" t="s">
        <v>21</v>
      </c>
    </row>
    <row r="68" spans="2:15" x14ac:dyDescent="0.25">
      <c r="B68">
        <f t="shared" si="12"/>
        <v>2</v>
      </c>
      <c r="C68">
        <f>1+C67</f>
        <v>2</v>
      </c>
      <c r="D68" s="32" t="str">
        <f t="shared" ref="D68:F68" si="18">IF($B68=1,D23,"")</f>
        <v/>
      </c>
      <c r="E68" s="33" t="str">
        <f t="shared" si="18"/>
        <v/>
      </c>
      <c r="F68" s="34" t="str">
        <f t="shared" si="18"/>
        <v/>
      </c>
      <c r="G68" s="14">
        <f t="shared" si="14"/>
        <v>3.2450000000000001</v>
      </c>
      <c r="H68" s="14">
        <f t="shared" ref="H68:I68" si="19">IF($B68=2,E23,"")</f>
        <v>3.915</v>
      </c>
      <c r="I68" s="14">
        <f t="shared" si="19"/>
        <v>2.1720000000000002</v>
      </c>
      <c r="J68" s="32" t="str">
        <f t="shared" si="16"/>
        <v/>
      </c>
      <c r="K68" s="33" t="str">
        <f t="shared" ref="K68:K81" si="20">IF($B68=3,E23,"")</f>
        <v/>
      </c>
      <c r="L68" s="34" t="str">
        <f t="shared" ref="L68:L81" si="21">IF($B68=3,F23,"")</f>
        <v/>
      </c>
      <c r="N68" t="s">
        <v>26</v>
      </c>
      <c r="O68" s="24" t="s">
        <v>34</v>
      </c>
    </row>
    <row r="69" spans="2:15" x14ac:dyDescent="0.25">
      <c r="B69">
        <f t="shared" si="12"/>
        <v>2</v>
      </c>
      <c r="C69">
        <f t="shared" ref="C69:C81" si="22">1+C68</f>
        <v>3</v>
      </c>
      <c r="D69" s="32" t="str">
        <f t="shared" ref="D69:F69" si="23">IF($B69=1,D24,"")</f>
        <v/>
      </c>
      <c r="E69" s="33" t="str">
        <f t="shared" si="23"/>
        <v/>
      </c>
      <c r="F69" s="34" t="str">
        <f t="shared" si="23"/>
        <v/>
      </c>
      <c r="G69" s="14">
        <f t="shared" si="14"/>
        <v>3.1</v>
      </c>
      <c r="H69" s="14">
        <f t="shared" ref="H69:I69" si="24">IF($B69=2,E24,"")</f>
        <v>4.2469999999999999</v>
      </c>
      <c r="I69" s="14">
        <f t="shared" si="24"/>
        <v>2.395</v>
      </c>
      <c r="J69" s="32" t="str">
        <f t="shared" si="16"/>
        <v/>
      </c>
      <c r="K69" s="33" t="str">
        <f t="shared" si="20"/>
        <v/>
      </c>
      <c r="L69" s="34" t="str">
        <f t="shared" si="21"/>
        <v/>
      </c>
      <c r="N69" t="s">
        <v>27</v>
      </c>
      <c r="O69" s="24" t="s">
        <v>35</v>
      </c>
    </row>
    <row r="70" spans="2:15" x14ac:dyDescent="0.25">
      <c r="B70">
        <f t="shared" si="12"/>
        <v>2</v>
      </c>
      <c r="C70">
        <f t="shared" si="22"/>
        <v>4</v>
      </c>
      <c r="D70" s="32" t="str">
        <f t="shared" ref="D70:F70" si="25">IF($B70=1,D25,"")</f>
        <v/>
      </c>
      <c r="E70" s="33" t="str">
        <f t="shared" si="25"/>
        <v/>
      </c>
      <c r="F70" s="34" t="str">
        <f t="shared" si="25"/>
        <v/>
      </c>
      <c r="G70" s="14">
        <f t="shared" si="14"/>
        <v>4.8289999999999997</v>
      </c>
      <c r="H70" s="14">
        <f t="shared" ref="H70:I70" si="26">IF($B70=2,E25,"")</f>
        <v>4.3049999999999997</v>
      </c>
      <c r="I70" s="14">
        <f t="shared" si="26"/>
        <v>2.157</v>
      </c>
      <c r="J70" s="32" t="str">
        <f t="shared" si="16"/>
        <v/>
      </c>
      <c r="K70" s="33" t="str">
        <f t="shared" si="20"/>
        <v/>
      </c>
      <c r="L70" s="34" t="str">
        <f t="shared" si="21"/>
        <v/>
      </c>
      <c r="N70" t="s">
        <v>28</v>
      </c>
      <c r="O70" s="24" t="s">
        <v>36</v>
      </c>
    </row>
    <row r="71" spans="2:15" x14ac:dyDescent="0.25">
      <c r="B71">
        <f t="shared" si="12"/>
        <v>2</v>
      </c>
      <c r="C71">
        <f t="shared" si="22"/>
        <v>5</v>
      </c>
      <c r="D71" s="32" t="str">
        <f t="shared" ref="D71:F71" si="27">IF($B71=1,D26,"")</f>
        <v/>
      </c>
      <c r="E71" s="33" t="str">
        <f t="shared" si="27"/>
        <v/>
      </c>
      <c r="F71" s="34" t="str">
        <f t="shared" si="27"/>
        <v/>
      </c>
      <c r="G71" s="14">
        <f t="shared" si="14"/>
        <v>3.629</v>
      </c>
      <c r="H71" s="14">
        <f t="shared" ref="H71:I71" si="28">IF($B71=2,E26,"")</f>
        <v>3.5979999999999999</v>
      </c>
      <c r="I71" s="14">
        <f t="shared" si="28"/>
        <v>1.667</v>
      </c>
      <c r="J71" s="32" t="str">
        <f t="shared" si="16"/>
        <v/>
      </c>
      <c r="K71" s="33" t="str">
        <f t="shared" si="20"/>
        <v/>
      </c>
      <c r="L71" s="34" t="str">
        <f t="shared" si="21"/>
        <v/>
      </c>
    </row>
    <row r="72" spans="2:15" x14ac:dyDescent="0.25">
      <c r="B72">
        <f t="shared" si="12"/>
        <v>1</v>
      </c>
      <c r="C72" s="11">
        <f t="shared" si="22"/>
        <v>6</v>
      </c>
      <c r="D72" s="32">
        <f t="shared" ref="D72:F72" si="29">IF($B72=1,D27,"")</f>
        <v>3.2610000000000001</v>
      </c>
      <c r="E72" s="33">
        <f t="shared" si="29"/>
        <v>1.6419999999999999</v>
      </c>
      <c r="F72" s="34">
        <f t="shared" si="29"/>
        <v>1.4810000000000001</v>
      </c>
      <c r="G72" s="14" t="str">
        <f t="shared" si="14"/>
        <v/>
      </c>
      <c r="H72" s="14" t="str">
        <f t="shared" ref="H72:I72" si="30">IF($B72=2,E27,"")</f>
        <v/>
      </c>
      <c r="I72" s="14" t="str">
        <f t="shared" si="30"/>
        <v/>
      </c>
      <c r="J72" s="32" t="str">
        <f t="shared" si="16"/>
        <v/>
      </c>
      <c r="K72" s="33" t="str">
        <f t="shared" si="20"/>
        <v/>
      </c>
      <c r="L72" s="34" t="str">
        <f t="shared" si="21"/>
        <v/>
      </c>
    </row>
    <row r="73" spans="2:15" x14ac:dyDescent="0.25">
      <c r="B73">
        <f t="shared" si="12"/>
        <v>1</v>
      </c>
      <c r="C73">
        <f t="shared" si="22"/>
        <v>7</v>
      </c>
      <c r="D73" s="32">
        <f t="shared" ref="D73:F73" si="31">IF($B73=1,D28,"")</f>
        <v>4.8849999999999998</v>
      </c>
      <c r="E73" s="33">
        <f t="shared" si="31"/>
        <v>1.3260000000000001</v>
      </c>
      <c r="F73" s="34">
        <f t="shared" si="31"/>
        <v>1.036</v>
      </c>
      <c r="G73" s="14" t="str">
        <f t="shared" si="14"/>
        <v/>
      </c>
      <c r="H73" s="14" t="str">
        <f t="shared" ref="H73:I73" si="32">IF($B73=2,E28,"")</f>
        <v/>
      </c>
      <c r="I73" s="14" t="str">
        <f t="shared" si="32"/>
        <v/>
      </c>
      <c r="J73" s="32" t="str">
        <f t="shared" si="16"/>
        <v/>
      </c>
      <c r="K73" s="33" t="str">
        <f t="shared" si="20"/>
        <v/>
      </c>
      <c r="L73" s="34" t="str">
        <f t="shared" si="21"/>
        <v/>
      </c>
    </row>
    <row r="74" spans="2:15" x14ac:dyDescent="0.25">
      <c r="B74">
        <f t="shared" si="12"/>
        <v>1</v>
      </c>
      <c r="C74">
        <f t="shared" si="22"/>
        <v>8</v>
      </c>
      <c r="D74" s="32">
        <f t="shared" ref="D74:F74" si="33">IF($B74=1,D29,"")</f>
        <v>4.5030000000000001</v>
      </c>
      <c r="E74" s="33">
        <f t="shared" si="33"/>
        <v>2.0049999999999999</v>
      </c>
      <c r="F74" s="34">
        <f t="shared" si="33"/>
        <v>1.2789999999999999</v>
      </c>
      <c r="G74" s="14" t="str">
        <f t="shared" si="14"/>
        <v/>
      </c>
      <c r="H74" s="14" t="str">
        <f t="shared" ref="H74:I74" si="34">IF($B74=2,E29,"")</f>
        <v/>
      </c>
      <c r="I74" s="14" t="str">
        <f t="shared" si="34"/>
        <v/>
      </c>
      <c r="J74" s="32" t="str">
        <f t="shared" si="16"/>
        <v/>
      </c>
      <c r="K74" s="33" t="str">
        <f t="shared" si="20"/>
        <v/>
      </c>
      <c r="L74" s="34" t="str">
        <f t="shared" si="21"/>
        <v/>
      </c>
    </row>
    <row r="75" spans="2:15" x14ac:dyDescent="0.25">
      <c r="B75">
        <f t="shared" si="12"/>
        <v>2</v>
      </c>
      <c r="C75" s="11">
        <f t="shared" si="22"/>
        <v>9</v>
      </c>
      <c r="D75" s="32" t="str">
        <f t="shared" ref="D75:F75" si="35">IF($B75=1,D30,"")</f>
        <v/>
      </c>
      <c r="E75" s="33" t="str">
        <f t="shared" si="35"/>
        <v/>
      </c>
      <c r="F75" s="34" t="str">
        <f t="shared" si="35"/>
        <v/>
      </c>
      <c r="G75" s="14">
        <f t="shared" si="14"/>
        <v>4.9859999999999998</v>
      </c>
      <c r="H75" s="14">
        <f t="shared" ref="H75:I75" si="36">IF($B75=2,E30,"")</f>
        <v>2.4710000000000001</v>
      </c>
      <c r="I75" s="14">
        <f t="shared" si="36"/>
        <v>2.5960000000000001</v>
      </c>
      <c r="J75" s="32" t="str">
        <f t="shared" si="16"/>
        <v/>
      </c>
      <c r="K75" s="33" t="str">
        <f t="shared" si="20"/>
        <v/>
      </c>
      <c r="L75" s="34" t="str">
        <f t="shared" si="21"/>
        <v/>
      </c>
    </row>
    <row r="76" spans="2:15" x14ac:dyDescent="0.25">
      <c r="B76">
        <f t="shared" si="12"/>
        <v>1</v>
      </c>
      <c r="C76">
        <f t="shared" si="22"/>
        <v>10</v>
      </c>
      <c r="D76" s="32">
        <f t="shared" ref="D76:F76" si="37">IF($B76=1,D31,"")</f>
        <v>4.1230000000000002</v>
      </c>
      <c r="E76" s="33">
        <f t="shared" si="37"/>
        <v>2.1219999999999999</v>
      </c>
      <c r="F76" s="34">
        <f t="shared" si="37"/>
        <v>1.702</v>
      </c>
      <c r="G76" s="14" t="str">
        <f t="shared" si="14"/>
        <v/>
      </c>
      <c r="H76" s="14" t="str">
        <f t="shared" ref="H76:I76" si="38">IF($B76=2,E31,"")</f>
        <v/>
      </c>
      <c r="I76" s="14" t="str">
        <f t="shared" si="38"/>
        <v/>
      </c>
      <c r="J76" s="32" t="str">
        <f t="shared" si="16"/>
        <v/>
      </c>
      <c r="K76" s="33" t="str">
        <f t="shared" si="20"/>
        <v/>
      </c>
      <c r="L76" s="34" t="str">
        <f t="shared" si="21"/>
        <v/>
      </c>
    </row>
    <row r="77" spans="2:15" x14ac:dyDescent="0.25">
      <c r="B77">
        <f t="shared" si="12"/>
        <v>3</v>
      </c>
      <c r="C77">
        <f t="shared" si="22"/>
        <v>11</v>
      </c>
      <c r="D77" s="32" t="str">
        <f t="shared" ref="D77:F77" si="39">IF($B77=1,D32,"")</f>
        <v/>
      </c>
      <c r="E77" s="33" t="str">
        <f t="shared" si="39"/>
        <v/>
      </c>
      <c r="F77" s="34" t="str">
        <f t="shared" si="39"/>
        <v/>
      </c>
      <c r="G77" s="14" t="str">
        <f t="shared" si="14"/>
        <v/>
      </c>
      <c r="H77" s="14" t="str">
        <f t="shared" ref="H77:I77" si="40">IF($B77=2,E32,"")</f>
        <v/>
      </c>
      <c r="I77" s="14" t="str">
        <f t="shared" si="40"/>
        <v/>
      </c>
      <c r="J77" s="32">
        <f t="shared" si="16"/>
        <v>2.21</v>
      </c>
      <c r="K77" s="33">
        <f t="shared" si="20"/>
        <v>2.5049999999999999</v>
      </c>
      <c r="L77" s="34">
        <f t="shared" si="21"/>
        <v>4.1710000000000003</v>
      </c>
    </row>
    <row r="78" spans="2:15" x14ac:dyDescent="0.25">
      <c r="B78">
        <f t="shared" si="12"/>
        <v>3</v>
      </c>
      <c r="C78">
        <f t="shared" si="22"/>
        <v>12</v>
      </c>
      <c r="D78" s="32" t="str">
        <f t="shared" ref="D78:F78" si="41">IF($B78=1,D33,"")</f>
        <v/>
      </c>
      <c r="E78" s="33" t="str">
        <f t="shared" si="41"/>
        <v/>
      </c>
      <c r="F78" s="34" t="str">
        <f t="shared" si="41"/>
        <v/>
      </c>
      <c r="G78" s="14" t="str">
        <f t="shared" si="14"/>
        <v/>
      </c>
      <c r="H78" s="14" t="str">
        <f t="shared" ref="H78:I78" si="42">IF($B78=2,E33,"")</f>
        <v/>
      </c>
      <c r="I78" s="14" t="str">
        <f t="shared" si="42"/>
        <v/>
      </c>
      <c r="J78" s="32">
        <f t="shared" si="16"/>
        <v>2.9670000000000001</v>
      </c>
      <c r="K78" s="33">
        <f t="shared" si="20"/>
        <v>4.1029999999999998</v>
      </c>
      <c r="L78" s="34">
        <f t="shared" si="21"/>
        <v>3.9220000000000002</v>
      </c>
    </row>
    <row r="79" spans="2:15" x14ac:dyDescent="0.25">
      <c r="B79">
        <f t="shared" si="12"/>
        <v>3</v>
      </c>
      <c r="C79">
        <f t="shared" si="22"/>
        <v>13</v>
      </c>
      <c r="D79" s="32" t="str">
        <f t="shared" ref="D79:F79" si="43">IF($B79=1,D34,"")</f>
        <v/>
      </c>
      <c r="E79" s="33" t="str">
        <f t="shared" si="43"/>
        <v/>
      </c>
      <c r="F79" s="34" t="str">
        <f t="shared" si="43"/>
        <v/>
      </c>
      <c r="G79" s="14" t="str">
        <f t="shared" si="14"/>
        <v/>
      </c>
      <c r="H79" s="14" t="str">
        <f t="shared" ref="H79:I79" si="44">IF($B79=2,E34,"")</f>
        <v/>
      </c>
      <c r="I79" s="14" t="str">
        <f t="shared" si="44"/>
        <v/>
      </c>
      <c r="J79" s="32">
        <f t="shared" si="16"/>
        <v>2.3959999999999999</v>
      </c>
      <c r="K79" s="33">
        <f t="shared" si="20"/>
        <v>2.4489999999999998</v>
      </c>
      <c r="L79" s="34">
        <f t="shared" si="21"/>
        <v>4.4610000000000003</v>
      </c>
    </row>
    <row r="80" spans="2:15" x14ac:dyDescent="0.25">
      <c r="B80">
        <f t="shared" si="12"/>
        <v>3</v>
      </c>
      <c r="C80">
        <f t="shared" si="22"/>
        <v>14</v>
      </c>
      <c r="D80" s="32" t="str">
        <f t="shared" ref="D80:F80" si="45">IF($B80=1,D35,"")</f>
        <v/>
      </c>
      <c r="E80" s="33" t="str">
        <f t="shared" si="45"/>
        <v/>
      </c>
      <c r="F80" s="34" t="str">
        <f t="shared" si="45"/>
        <v/>
      </c>
      <c r="G80" s="14" t="str">
        <f t="shared" si="14"/>
        <v/>
      </c>
      <c r="H80" s="14" t="str">
        <f t="shared" ref="H80:I80" si="46">IF($B80=2,E35,"")</f>
        <v/>
      </c>
      <c r="I80" s="14" t="str">
        <f t="shared" si="46"/>
        <v/>
      </c>
      <c r="J80" s="32">
        <f t="shared" si="16"/>
        <v>2.1030000000000002</v>
      </c>
      <c r="K80" s="33">
        <f t="shared" si="20"/>
        <v>3.2989999999999999</v>
      </c>
      <c r="L80" s="34">
        <f t="shared" si="21"/>
        <v>4.9020000000000001</v>
      </c>
    </row>
    <row r="81" spans="2:15" x14ac:dyDescent="0.25">
      <c r="B81">
        <f t="shared" si="12"/>
        <v>3</v>
      </c>
      <c r="C81" s="11">
        <f t="shared" si="22"/>
        <v>15</v>
      </c>
      <c r="D81" s="32" t="str">
        <f t="shared" ref="D81:F81" si="47">IF($B81=1,D36,"")</f>
        <v/>
      </c>
      <c r="E81" s="33" t="str">
        <f t="shared" si="47"/>
        <v/>
      </c>
      <c r="F81" s="34" t="str">
        <f t="shared" si="47"/>
        <v/>
      </c>
      <c r="G81" s="14" t="str">
        <f t="shared" si="14"/>
        <v/>
      </c>
      <c r="H81" s="14" t="str">
        <f t="shared" ref="H81:I81" si="48">IF($B81=2,E36,"")</f>
        <v/>
      </c>
      <c r="I81" s="14" t="str">
        <f t="shared" si="48"/>
        <v/>
      </c>
      <c r="J81" s="32">
        <f t="shared" si="16"/>
        <v>1.127</v>
      </c>
      <c r="K81" s="33">
        <f t="shared" si="20"/>
        <v>2.0489999999999999</v>
      </c>
      <c r="L81" s="34">
        <f t="shared" si="21"/>
        <v>3.278</v>
      </c>
    </row>
    <row r="82" spans="2:15" ht="15.75" thickBot="1" x14ac:dyDescent="0.3">
      <c r="D82" s="1"/>
      <c r="E82" s="2"/>
      <c r="F82" s="3"/>
      <c r="J82" s="1"/>
      <c r="K82" s="2"/>
      <c r="L82" s="3"/>
    </row>
    <row r="83" spans="2:15" ht="15.75" thickBot="1" x14ac:dyDescent="0.3">
      <c r="C83" s="25" t="s">
        <v>30</v>
      </c>
      <c r="D83" s="26">
        <f>AVERAGE(D67:D81)</f>
        <v>4.1930000000000005</v>
      </c>
      <c r="E83" s="27">
        <f t="shared" ref="E83:L83" si="49">AVERAGE(E67:E81)</f>
        <v>1.7737499999999999</v>
      </c>
      <c r="F83" s="28">
        <f t="shared" si="49"/>
        <v>1.3745000000000001</v>
      </c>
      <c r="G83" s="27">
        <f t="shared" si="49"/>
        <v>4.0321666666666669</v>
      </c>
      <c r="H83" s="27">
        <f t="shared" si="49"/>
        <v>3.8511666666666664</v>
      </c>
      <c r="I83" s="27">
        <f t="shared" si="49"/>
        <v>2.2133333333333334</v>
      </c>
      <c r="J83" s="26">
        <f t="shared" si="49"/>
        <v>2.1606000000000001</v>
      </c>
      <c r="K83" s="27">
        <f t="shared" si="49"/>
        <v>2.8809999999999993</v>
      </c>
      <c r="L83" s="28">
        <f t="shared" si="49"/>
        <v>4.1467999999999998</v>
      </c>
    </row>
    <row r="85" spans="2:15" x14ac:dyDescent="0.25">
      <c r="C85" s="20" t="s">
        <v>31</v>
      </c>
    </row>
    <row r="87" spans="2:15" ht="21" x14ac:dyDescent="0.35">
      <c r="C87" s="7" t="s">
        <v>32</v>
      </c>
    </row>
    <row r="89" spans="2:15" x14ac:dyDescent="0.25">
      <c r="D89">
        <v>1</v>
      </c>
      <c r="E89">
        <v>2</v>
      </c>
      <c r="F89">
        <v>3</v>
      </c>
    </row>
    <row r="90" spans="2:15" ht="31.5" x14ac:dyDescent="0.35">
      <c r="C90" s="8" t="s">
        <v>5</v>
      </c>
      <c r="D90" s="9" t="s">
        <v>26</v>
      </c>
      <c r="E90" s="9" t="s">
        <v>27</v>
      </c>
      <c r="F90" s="9" t="s">
        <v>28</v>
      </c>
      <c r="G90" s="9" t="s">
        <v>9</v>
      </c>
      <c r="H90" s="13" t="s">
        <v>33</v>
      </c>
      <c r="K90" s="18" t="s">
        <v>19</v>
      </c>
    </row>
    <row r="91" spans="2:15" x14ac:dyDescent="0.25">
      <c r="C91">
        <v>1</v>
      </c>
      <c r="D91" s="14">
        <f t="shared" ref="D91:D105" si="50">SUMXMY2($D22:$F22,cluster1_1)</f>
        <v>8.7127708124999987</v>
      </c>
      <c r="E91" s="14">
        <f t="shared" ref="E91:E105" si="51">SUMXMY2($D22:$F22,cluster2_1)</f>
        <v>0.66276683333333319</v>
      </c>
      <c r="F91" s="14">
        <f t="shared" ref="F91:F105" si="52">SUMXMY2($D22:$F22,cluster3_1)</f>
        <v>11.325517999999999</v>
      </c>
      <c r="G91" s="16">
        <f>MIN(D91:F91)</f>
        <v>0.66276683333333319</v>
      </c>
      <c r="H91">
        <f>IF(G91=D91,D$43,IF(G91=E91,E$43,IF(G91=F91,F$43,"")))</f>
        <v>2</v>
      </c>
    </row>
    <row r="92" spans="2:15" ht="18.75" x14ac:dyDescent="0.3">
      <c r="C92">
        <f>1+C91</f>
        <v>2</v>
      </c>
      <c r="D92" s="14">
        <f t="shared" si="50"/>
        <v>6.1196618125000022</v>
      </c>
      <c r="E92" s="14">
        <f t="shared" si="51"/>
        <v>0.62541450000000021</v>
      </c>
      <c r="F92" s="14">
        <f t="shared" si="52"/>
        <v>6.1449144000000011</v>
      </c>
      <c r="G92" s="16">
        <f t="shared" ref="G92:G105" si="53">MIN(D92:F92)</f>
        <v>0.62541450000000021</v>
      </c>
      <c r="H92">
        <f t="shared" ref="H92:H105" si="54">IF(G92=D92,D$43,IF(G92=E92,E$43,IF(G92=F92,F$43,"")))</f>
        <v>2</v>
      </c>
      <c r="K92" s="8" t="s">
        <v>5</v>
      </c>
      <c r="L92" s="8" t="s">
        <v>6</v>
      </c>
      <c r="M92" s="8" t="s">
        <v>7</v>
      </c>
      <c r="N92" s="8" t="s">
        <v>8</v>
      </c>
    </row>
    <row r="93" spans="2:15" x14ac:dyDescent="0.25">
      <c r="C93">
        <f t="shared" ref="C93:C105" si="55">1+C92</f>
        <v>3</v>
      </c>
      <c r="D93" s="14">
        <f t="shared" si="50"/>
        <v>8.3530348125000025</v>
      </c>
      <c r="E93" s="14">
        <f t="shared" si="51"/>
        <v>1.0586215000000003</v>
      </c>
      <c r="F93" s="14">
        <f t="shared" si="52"/>
        <v>5.8172316000000013</v>
      </c>
      <c r="G93" s="16">
        <f t="shared" si="53"/>
        <v>1.0586215000000003</v>
      </c>
      <c r="H93">
        <f t="shared" si="54"/>
        <v>2</v>
      </c>
      <c r="K93">
        <v>1</v>
      </c>
      <c r="L93" s="10">
        <v>4.4039999999999999</v>
      </c>
      <c r="M93" s="10">
        <v>4.5709999999999997</v>
      </c>
      <c r="N93" s="10">
        <v>2.2930000000000001</v>
      </c>
    </row>
    <row r="94" spans="2:15" x14ac:dyDescent="0.25">
      <c r="C94">
        <f t="shared" si="55"/>
        <v>4</v>
      </c>
      <c r="D94" s="14">
        <f t="shared" si="50"/>
        <v>7.4240288124999987</v>
      </c>
      <c r="E94" s="14">
        <f t="shared" si="51"/>
        <v>0.84408149999999915</v>
      </c>
      <c r="F94" s="14">
        <f t="shared" si="52"/>
        <v>13.107438599999998</v>
      </c>
      <c r="G94" s="16">
        <f t="shared" si="53"/>
        <v>0.84408149999999915</v>
      </c>
      <c r="H94">
        <f t="shared" si="54"/>
        <v>2</v>
      </c>
      <c r="J94" t="s">
        <v>26</v>
      </c>
      <c r="K94" s="11">
        <v>6</v>
      </c>
      <c r="L94" s="12">
        <f>+D83</f>
        <v>4.1930000000000005</v>
      </c>
      <c r="M94" s="12">
        <f t="shared" ref="M94:N94" si="56">+E83</f>
        <v>1.7737499999999999</v>
      </c>
      <c r="N94" s="12">
        <f t="shared" si="56"/>
        <v>1.3745000000000001</v>
      </c>
    </row>
    <row r="95" spans="2:15" ht="15.75" thickBot="1" x14ac:dyDescent="0.3">
      <c r="C95">
        <f t="shared" si="55"/>
        <v>5</v>
      </c>
      <c r="D95" s="14">
        <f t="shared" si="50"/>
        <v>3.7315403125</v>
      </c>
      <c r="E95" s="14">
        <f t="shared" si="51"/>
        <v>0.52511683333333348</v>
      </c>
      <c r="F95" s="14">
        <f t="shared" si="52"/>
        <v>8.8196956000000011</v>
      </c>
      <c r="G95" s="16">
        <f t="shared" si="53"/>
        <v>0.52511683333333348</v>
      </c>
      <c r="H95">
        <f t="shared" si="54"/>
        <v>2</v>
      </c>
      <c r="K95" t="s">
        <v>17</v>
      </c>
      <c r="L95" s="10">
        <f>+L93-L94</f>
        <v>0.21099999999999941</v>
      </c>
      <c r="M95" s="10">
        <f t="shared" ref="M95" si="57">+M93-M94</f>
        <v>2.79725</v>
      </c>
      <c r="N95" s="10">
        <f t="shared" ref="N95" si="58">+N93-N94</f>
        <v>0.91850000000000009</v>
      </c>
    </row>
    <row r="96" spans="2:15" ht="15.75" thickBot="1" x14ac:dyDescent="0.3">
      <c r="C96" s="35">
        <f t="shared" si="55"/>
        <v>6</v>
      </c>
      <c r="D96" s="14">
        <f t="shared" si="50"/>
        <v>0.89732431250000078</v>
      </c>
      <c r="E96" s="14">
        <f t="shared" si="51"/>
        <v>6.011427499999999</v>
      </c>
      <c r="F96" s="14">
        <f t="shared" si="52"/>
        <v>9.8524907999999982</v>
      </c>
      <c r="G96" s="16">
        <f t="shared" si="53"/>
        <v>0.89732431250000078</v>
      </c>
      <c r="H96">
        <f t="shared" si="54"/>
        <v>1</v>
      </c>
      <c r="K96" t="s">
        <v>18</v>
      </c>
      <c r="L96" s="15">
        <f>+L95^2</f>
        <v>4.4520999999999748E-2</v>
      </c>
      <c r="M96" s="15">
        <f t="shared" ref="M96" si="59">+M95^2</f>
        <v>7.8246075624999998</v>
      </c>
      <c r="N96" s="15">
        <f t="shared" ref="N96" si="60">+N95^2</f>
        <v>0.84364225000000015</v>
      </c>
      <c r="O96" s="17">
        <f>SUM(L96:N96)</f>
        <v>8.7127708124999987</v>
      </c>
    </row>
    <row r="97" spans="3:11" x14ac:dyDescent="0.25">
      <c r="C97" s="35">
        <f t="shared" si="55"/>
        <v>7</v>
      </c>
      <c r="D97" s="14">
        <f t="shared" si="50"/>
        <v>0.7939263124999989</v>
      </c>
      <c r="E97" s="14">
        <f t="shared" si="51"/>
        <v>8.4899051666666647</v>
      </c>
      <c r="F97" s="14">
        <f t="shared" si="52"/>
        <v>19.517456999999993</v>
      </c>
      <c r="G97" s="16">
        <f t="shared" si="53"/>
        <v>0.7939263124999989</v>
      </c>
      <c r="H97">
        <f t="shared" si="54"/>
        <v>1</v>
      </c>
    </row>
    <row r="98" spans="3:11" x14ac:dyDescent="0.25">
      <c r="C98" s="35">
        <f t="shared" si="55"/>
        <v>8</v>
      </c>
      <c r="D98" s="14">
        <f t="shared" si="50"/>
        <v>0.15869681249999976</v>
      </c>
      <c r="E98" s="14">
        <f t="shared" si="51"/>
        <v>4.5029941666666655</v>
      </c>
      <c r="F98" s="14">
        <f t="shared" si="52"/>
        <v>14.478490599999999</v>
      </c>
      <c r="G98" s="16">
        <f t="shared" si="53"/>
        <v>0.15869681249999976</v>
      </c>
      <c r="H98">
        <f t="shared" si="54"/>
        <v>1</v>
      </c>
      <c r="J98" t="s">
        <v>21</v>
      </c>
      <c r="K98" s="19" t="s">
        <v>22</v>
      </c>
    </row>
    <row r="99" spans="3:11" x14ac:dyDescent="0.25">
      <c r="C99" s="35">
        <f t="shared" si="55"/>
        <v>9</v>
      </c>
      <c r="D99" s="14">
        <f t="shared" si="50"/>
        <v>2.6070688124999992</v>
      </c>
      <c r="E99" s="14">
        <f t="shared" si="51"/>
        <v>2.9610918333333314</v>
      </c>
      <c r="F99" s="14">
        <f t="shared" si="52"/>
        <v>10.555965799999997</v>
      </c>
      <c r="G99" s="16">
        <f t="shared" si="53"/>
        <v>2.6070688124999992</v>
      </c>
      <c r="H99">
        <f t="shared" si="54"/>
        <v>1</v>
      </c>
    </row>
    <row r="100" spans="3:11" x14ac:dyDescent="0.25">
      <c r="C100" s="35">
        <f t="shared" si="55"/>
        <v>10</v>
      </c>
      <c r="D100" s="14">
        <f t="shared" si="50"/>
        <v>0.23343431249999994</v>
      </c>
      <c r="E100" s="14">
        <f t="shared" si="51"/>
        <v>3.2597298333333331</v>
      </c>
      <c r="F100" s="14">
        <f t="shared" si="52"/>
        <v>10.4041418</v>
      </c>
      <c r="G100" s="16">
        <f t="shared" si="53"/>
        <v>0.23343431249999994</v>
      </c>
      <c r="H100">
        <f t="shared" si="54"/>
        <v>1</v>
      </c>
    </row>
    <row r="101" spans="3:11" x14ac:dyDescent="0.25">
      <c r="C101" s="35">
        <f t="shared" si="55"/>
        <v>11</v>
      </c>
      <c r="D101" s="14">
        <f t="shared" si="50"/>
        <v>12.287427812500002</v>
      </c>
      <c r="E101" s="14">
        <f t="shared" si="51"/>
        <v>8.9649148333333351</v>
      </c>
      <c r="F101" s="14">
        <f t="shared" si="52"/>
        <v>0.14440199999999961</v>
      </c>
      <c r="G101" s="16">
        <f t="shared" si="53"/>
        <v>0.14440199999999961</v>
      </c>
      <c r="H101">
        <f t="shared" si="54"/>
        <v>3</v>
      </c>
      <c r="J101" s="20" t="s">
        <v>23</v>
      </c>
    </row>
    <row r="102" spans="3:11" x14ac:dyDescent="0.25">
      <c r="C102" s="35">
        <f t="shared" si="55"/>
        <v>12</v>
      </c>
      <c r="D102" s="14">
        <f t="shared" si="50"/>
        <v>13.418237812500003</v>
      </c>
      <c r="E102" s="14">
        <f t="shared" si="51"/>
        <v>4.117541833333334</v>
      </c>
      <c r="F102" s="14">
        <f t="shared" si="52"/>
        <v>2.1941000000000006</v>
      </c>
      <c r="G102" s="16">
        <f t="shared" si="53"/>
        <v>2.1941000000000006</v>
      </c>
      <c r="H102">
        <f t="shared" si="54"/>
        <v>3</v>
      </c>
      <c r="J102" s="9" t="s">
        <v>26</v>
      </c>
      <c r="K102">
        <f>COUNTIF(H$91:H$105,1)</f>
        <v>5</v>
      </c>
    </row>
    <row r="103" spans="3:11" x14ac:dyDescent="0.25">
      <c r="C103" s="35">
        <f t="shared" si="55"/>
        <v>13</v>
      </c>
      <c r="D103" s="14">
        <f t="shared" si="50"/>
        <v>13.211653812500003</v>
      </c>
      <c r="E103" s="14">
        <f t="shared" si="51"/>
        <v>9.6951181666666688</v>
      </c>
      <c r="F103" s="14">
        <f t="shared" si="52"/>
        <v>0.34075879999999981</v>
      </c>
      <c r="G103" s="16">
        <f t="shared" si="53"/>
        <v>0.34075879999999981</v>
      </c>
      <c r="H103">
        <f t="shared" si="54"/>
        <v>3</v>
      </c>
      <c r="J103" s="9" t="s">
        <v>27</v>
      </c>
      <c r="K103">
        <f t="shared" ref="K103:K104" si="61">COUNTIF(H$91:H$105,1)</f>
        <v>5</v>
      </c>
    </row>
    <row r="104" spans="3:11" x14ac:dyDescent="0.25">
      <c r="C104" s="35">
        <f t="shared" si="55"/>
        <v>14</v>
      </c>
      <c r="D104" s="14">
        <f t="shared" si="50"/>
        <v>19.137743812499998</v>
      </c>
      <c r="E104" s="14">
        <f t="shared" si="51"/>
        <v>11.2555005</v>
      </c>
      <c r="F104" s="14">
        <f t="shared" si="52"/>
        <v>0.74836880000000094</v>
      </c>
      <c r="G104" s="16">
        <f t="shared" si="53"/>
        <v>0.74836880000000094</v>
      </c>
      <c r="H104">
        <f t="shared" si="54"/>
        <v>3</v>
      </c>
      <c r="J104" s="9" t="s">
        <v>28</v>
      </c>
      <c r="K104">
        <f t="shared" si="61"/>
        <v>5</v>
      </c>
    </row>
    <row r="105" spans="3:11" x14ac:dyDescent="0.25">
      <c r="C105" s="35">
        <f t="shared" si="55"/>
        <v>15</v>
      </c>
      <c r="D105" s="14">
        <f t="shared" si="50"/>
        <v>13.099430812500003</v>
      </c>
      <c r="E105" s="14">
        <f t="shared" si="51"/>
        <v>12.821313166666668</v>
      </c>
      <c r="F105" s="14">
        <f t="shared" si="52"/>
        <v>2.5153663999999987</v>
      </c>
      <c r="G105" s="16">
        <f t="shared" si="53"/>
        <v>2.5153663999999987</v>
      </c>
      <c r="H105">
        <f t="shared" si="54"/>
        <v>3</v>
      </c>
      <c r="J105" s="9" t="s">
        <v>20</v>
      </c>
      <c r="K105">
        <f>SUM(K102:K104)</f>
        <v>15</v>
      </c>
    </row>
    <row r="107" spans="3:11" x14ac:dyDescent="0.25">
      <c r="F107" s="9" t="s">
        <v>38</v>
      </c>
      <c r="G107" s="16">
        <f>SUM(G91:G106)</f>
        <v>14.349447729166666</v>
      </c>
    </row>
    <row r="109" spans="3:11" ht="21" x14ac:dyDescent="0.35">
      <c r="C109" s="7" t="s">
        <v>37</v>
      </c>
    </row>
    <row r="112" spans="3:11" ht="18.75" x14ac:dyDescent="0.3">
      <c r="C112" s="38"/>
      <c r="D112" s="39"/>
      <c r="E112" s="39"/>
      <c r="F112" s="40"/>
    </row>
    <row r="113" spans="3:6" x14ac:dyDescent="0.25">
      <c r="C113" s="35"/>
      <c r="D113" s="35"/>
      <c r="E113" s="35"/>
      <c r="F113" s="40"/>
    </row>
    <row r="114" spans="3:6" x14ac:dyDescent="0.25">
      <c r="C114" s="35"/>
      <c r="D114" s="35"/>
      <c r="E114" s="35"/>
      <c r="F114" s="40"/>
    </row>
    <row r="115" spans="3:6" x14ac:dyDescent="0.25">
      <c r="C115" s="35"/>
      <c r="D115" s="35"/>
      <c r="E115" s="35"/>
      <c r="F115" s="40"/>
    </row>
    <row r="116" spans="3:6" x14ac:dyDescent="0.25">
      <c r="C116" s="35"/>
      <c r="D116" s="35"/>
      <c r="E116" s="35"/>
      <c r="F116" s="40"/>
    </row>
    <row r="117" spans="3:6" x14ac:dyDescent="0.25">
      <c r="C117" s="35"/>
      <c r="D117" s="35"/>
      <c r="E117" s="35"/>
      <c r="F117" s="40"/>
    </row>
    <row r="118" spans="3:6" x14ac:dyDescent="0.25">
      <c r="C118" s="35"/>
      <c r="D118" s="35"/>
      <c r="E118" s="35"/>
      <c r="F118" s="40"/>
    </row>
    <row r="119" spans="3:6" x14ac:dyDescent="0.25">
      <c r="C119" s="35"/>
      <c r="D119" s="35"/>
      <c r="E119" s="35"/>
      <c r="F119" s="40"/>
    </row>
    <row r="120" spans="3:6" x14ac:dyDescent="0.25">
      <c r="C120" s="35"/>
      <c r="D120" s="35"/>
      <c r="E120" s="35"/>
      <c r="F120" s="40"/>
    </row>
    <row r="121" spans="3:6" x14ac:dyDescent="0.25">
      <c r="C121" s="35"/>
      <c r="D121" s="35"/>
      <c r="E121" s="35"/>
      <c r="F121" s="40"/>
    </row>
    <row r="122" spans="3:6" x14ac:dyDescent="0.25">
      <c r="C122" s="35"/>
      <c r="D122" s="35"/>
      <c r="E122" s="35"/>
      <c r="F122" s="40"/>
    </row>
    <row r="123" spans="3:6" x14ac:dyDescent="0.25">
      <c r="C123" s="35"/>
      <c r="D123" s="35"/>
      <c r="E123" s="35"/>
      <c r="F123" s="40"/>
    </row>
    <row r="124" spans="3:6" x14ac:dyDescent="0.25">
      <c r="C124" s="35"/>
      <c r="D124" s="35"/>
      <c r="E124" s="35"/>
      <c r="F124" s="40"/>
    </row>
    <row r="125" spans="3:6" x14ac:dyDescent="0.25">
      <c r="C125" s="35"/>
      <c r="D125" s="35"/>
      <c r="E125" s="35"/>
      <c r="F125" s="40"/>
    </row>
    <row r="126" spans="3:6" x14ac:dyDescent="0.25">
      <c r="C126" s="35"/>
      <c r="D126" s="35"/>
      <c r="E126" s="35"/>
      <c r="F126" s="40"/>
    </row>
    <row r="127" spans="3:6" x14ac:dyDescent="0.25">
      <c r="C127" s="35"/>
      <c r="D127" s="35"/>
      <c r="E127" s="35"/>
      <c r="F127" s="40"/>
    </row>
    <row r="128" spans="3:6" x14ac:dyDescent="0.25">
      <c r="C128" s="35"/>
      <c r="D128" s="35"/>
      <c r="E128" s="35"/>
      <c r="F128" s="35"/>
    </row>
  </sheetData>
  <mergeCells count="7">
    <mergeCell ref="C3:Q3"/>
    <mergeCell ref="C6:Q6"/>
    <mergeCell ref="C7:Q7"/>
    <mergeCell ref="C5:Q5"/>
    <mergeCell ref="D65:F65"/>
    <mergeCell ref="G65:I65"/>
    <mergeCell ref="J65:L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For video</vt:lpstr>
      <vt:lpstr>cent1</vt:lpstr>
      <vt:lpstr>cluster1_1</vt:lpstr>
      <vt:lpstr>cluster2_1</vt:lpstr>
      <vt:lpstr>cluster3_1</vt:lpstr>
      <vt:lpstr>start1</vt:lpstr>
      <vt:lpstr>start2</vt:lpstr>
      <vt:lpstr>start3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Fripp</dc:creator>
  <cp:lastModifiedBy>Geoff Fripp</cp:lastModifiedBy>
  <dcterms:created xsi:type="dcterms:W3CDTF">2016-01-30T23:44:45Z</dcterms:created>
  <dcterms:modified xsi:type="dcterms:W3CDTF">2016-07-19T23:43:00Z</dcterms:modified>
</cp:coreProperties>
</file>